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1"/>
  </bookViews>
  <sheets>
    <sheet name="单页材料表" sheetId="1" state="hidden" r:id="rId1"/>
    <sheet name="Sheet1 (2)" sheetId="5" r:id="rId2"/>
  </sheets>
  <calcPr calcId="144525"/>
</workbook>
</file>

<file path=xl/sharedStrings.xml><?xml version="1.0" encoding="utf-8"?>
<sst xmlns="http://schemas.openxmlformats.org/spreadsheetml/2006/main" count="232" uniqueCount="106">
  <si>
    <t>单页材料表</t>
  </si>
  <si>
    <t>系统</t>
  </si>
  <si>
    <t>序号</t>
  </si>
  <si>
    <t>标准或图号</t>
  </si>
  <si>
    <t>名称</t>
  </si>
  <si>
    <t>规格(mm)</t>
  </si>
  <si>
    <t>单位</t>
  </si>
  <si>
    <t>数量</t>
  </si>
  <si>
    <t>材料</t>
  </si>
  <si>
    <t>备注</t>
  </si>
  <si>
    <t>给
水
管</t>
  </si>
  <si>
    <t/>
  </si>
  <si>
    <t>环氧树脂涂塑钢管</t>
  </si>
  <si>
    <t>DN300</t>
  </si>
  <si>
    <t>米</t>
  </si>
  <si>
    <t>钢</t>
  </si>
  <si>
    <t>聚乙烯PE100管</t>
  </si>
  <si>
    <t>DN110</t>
  </si>
  <si>
    <t>塑料</t>
  </si>
  <si>
    <t>DN200</t>
  </si>
  <si>
    <t>球墨铸铁管</t>
  </si>
  <si>
    <t>DN500</t>
  </si>
  <si>
    <t>铸铁</t>
  </si>
  <si>
    <t>01S201,页8</t>
  </si>
  <si>
    <t>消火栓</t>
  </si>
  <si>
    <t>SS100/65-1.0</t>
  </si>
  <si>
    <t>个</t>
  </si>
  <si>
    <t>07MS101-1,页6</t>
  </si>
  <si>
    <t>砖砌</t>
  </si>
  <si>
    <t>07MS101-1,页8</t>
  </si>
  <si>
    <t>一般节点</t>
  </si>
  <si>
    <t>05S502,页16</t>
  </si>
  <si>
    <t>阀门井</t>
  </si>
  <si>
    <t>φ1200</t>
  </si>
  <si>
    <t>座</t>
  </si>
  <si>
    <t>φ1400</t>
  </si>
  <si>
    <t>φ2000</t>
  </si>
  <si>
    <t>05S502,页60</t>
  </si>
  <si>
    <t>排泥井</t>
  </si>
  <si>
    <t>φ1000</t>
  </si>
  <si>
    <t>05S502,页54</t>
  </si>
  <si>
    <t>排气井</t>
  </si>
  <si>
    <t>给水工程主要材料及管线土石方工程数量表</t>
  </si>
  <si>
    <t>株木冲路至金凤桥北路（G353洞庭湖大桥-岳阳东站）市政配套设施一期项目</t>
  </si>
  <si>
    <t>给初-01</t>
  </si>
  <si>
    <t>第 1 页  共 1 页</t>
  </si>
  <si>
    <t>规格</t>
  </si>
  <si>
    <t>土石方</t>
  </si>
  <si>
    <t>备    注</t>
  </si>
  <si>
    <t>车行道</t>
  </si>
  <si>
    <t>人行道</t>
  </si>
  <si>
    <t>盘承短管</t>
  </si>
  <si>
    <t>盘插短管</t>
  </si>
  <si>
    <t>钢塑转换连接件</t>
  </si>
  <si>
    <r>
      <rPr>
        <sz val="10"/>
        <rFont val="宋体"/>
        <charset val="134"/>
      </rPr>
      <t>挖土方(m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</si>
  <si>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人行道下机制砂基础(m3)</t>
  </si>
  <si>
    <t>人行道下机制砂回填(m3)</t>
  </si>
  <si>
    <t>人行道下原土回填(m3)</t>
  </si>
  <si>
    <t>车行道下C20混凝土带型基础(m3)</t>
  </si>
  <si>
    <r>
      <rPr>
        <sz val="10"/>
        <rFont val="宋体"/>
        <charset val="134"/>
      </rPr>
      <t>车行道C25砼360度包裹(m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</si>
  <si>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外运土方(m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</si>
  <si>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m</t>
  </si>
  <si>
    <t>DN100</t>
  </si>
  <si>
    <t>消火栓预埋管</t>
  </si>
  <si>
    <t>插  堵</t>
  </si>
  <si>
    <t>消火栓预埋管堵头</t>
  </si>
  <si>
    <t>蝶阀井</t>
  </si>
  <si>
    <t>Φ1200</t>
  </si>
  <si>
    <t>7MS101-2,页24</t>
  </si>
  <si>
    <t>立式手动蝶阀</t>
  </si>
  <si>
    <t>DN200,PN10</t>
  </si>
  <si>
    <t>双法兰传力伸缩接头</t>
  </si>
  <si>
    <t>Φ1500</t>
  </si>
  <si>
    <t>DN300,PN10</t>
  </si>
  <si>
    <t>Φ1800</t>
  </si>
  <si>
    <t>DN500,PN10</t>
  </si>
  <si>
    <t>07MS101-2,页52</t>
  </si>
  <si>
    <t>排气阀</t>
  </si>
  <si>
    <t>DN80,PN10</t>
  </si>
  <si>
    <t>07MS101-2,页58</t>
  </si>
  <si>
    <t>排泥阀</t>
  </si>
  <si>
    <t>球墨铸铁异径三通</t>
  </si>
  <si>
    <t>DN500×500×100</t>
  </si>
  <si>
    <t>DN500×500×200</t>
  </si>
  <si>
    <t>DN500×500×300</t>
  </si>
  <si>
    <t>球墨铸铁异径四通</t>
  </si>
  <si>
    <t>DN500×500×300×300</t>
  </si>
  <si>
    <t>球墨铸铁等径四通</t>
  </si>
  <si>
    <t>DN500×500</t>
  </si>
  <si>
    <t>本页小计</t>
  </si>
  <si>
    <t>编制:</t>
  </si>
  <si>
    <t>复 核：</t>
  </si>
  <si>
    <r>
      <rPr>
        <sz val="10"/>
        <rFont val="宋体"/>
        <charset val="134"/>
      </rPr>
      <t>审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核：</t>
    </r>
  </si>
  <si>
    <t>05S502,页26</t>
  </si>
  <si>
    <t>DN160,PN10</t>
  </si>
  <si>
    <t>DN160</t>
  </si>
  <si>
    <t>法兰座</t>
  </si>
  <si>
    <t>法兰片</t>
  </si>
  <si>
    <t>90°弯头（PE）</t>
  </si>
  <si>
    <t>DN63</t>
  </si>
  <si>
    <t>90°弯头（PPR）</t>
  </si>
  <si>
    <t>DN50</t>
  </si>
  <si>
    <t>DN40</t>
  </si>
  <si>
    <t>DN32</t>
  </si>
  <si>
    <t>PPR管</t>
  </si>
  <si>
    <t>DN25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</si>
</sst>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_ "/>
    <numFmt numFmtId="177" formatCode="0.00_ "/>
    <numFmt numFmtId="178" formatCode="0.0_ "/>
    <numFmt numFmtId="179" formatCode="0_ "/>
    <numFmt numFmtId="180" formatCode="0_);[Red]\(0\)"/>
  </numFmts>
  <fonts count="32">
    <font>
      <sz val="10"/>
      <name val="Arial"/>
      <charset val="0"/>
    </font>
    <font>
      <sz val="12"/>
      <name val="宋体"/>
      <charset val="134"/>
    </font>
    <font>
      <sz val="10"/>
      <color rgb="FFFF0000"/>
      <name val="Arial"/>
      <charset val="0"/>
    </font>
    <font>
      <u/>
      <sz val="20"/>
      <name val="黑体"/>
      <charset val="134"/>
    </font>
    <font>
      <sz val="10"/>
      <name val="宋体"/>
      <charset val="134"/>
    </font>
    <font>
      <sz val="10"/>
      <name val="宋体"/>
      <charset val="0"/>
    </font>
    <font>
      <sz val="10"/>
      <color rgb="FFFF0000"/>
      <name val="宋体"/>
      <charset val="0"/>
    </font>
    <font>
      <sz val="12"/>
      <name val="Times New Roman"/>
      <charset val="0"/>
    </font>
    <font>
      <sz val="12"/>
      <color theme="1"/>
      <name val="宋体"/>
      <charset val="134"/>
    </font>
    <font>
      <sz val="11"/>
      <name val="宋体"/>
      <charset val="134"/>
    </font>
    <font>
      <sz val="26"/>
      <name val="微软雅黑"/>
      <charset val="134"/>
    </font>
    <font>
      <sz val="11"/>
      <color theme="1"/>
      <name val="宋体"/>
      <charset val="134"/>
      <scheme val="minor"/>
    </font>
    <font>
      <sz val="11"/>
      <color indexed="58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vertAlign val="superscript"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16" fillId="9" borderId="14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>
      <alignment vertical="top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2" fillId="7" borderId="1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14" borderId="15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30" fillId="24" borderId="20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9" fontId="4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Border="1"/>
    <xf numFmtId="0" fontId="1" fillId="0" borderId="0" xfId="0" applyFont="1" applyFill="1" applyAlignment="1">
      <alignment horizontal="right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1" xfId="0" applyBorder="1"/>
    <xf numFmtId="0" fontId="10" fillId="2" borderId="12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0FEDE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0FEDE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31750</xdr:colOff>
      <xdr:row>31</xdr:row>
      <xdr:rowOff>67945</xdr:rowOff>
    </xdr:from>
    <xdr:to>
      <xdr:col>2</xdr:col>
      <xdr:colOff>462915</xdr:colOff>
      <xdr:row>32</xdr:row>
      <xdr:rowOff>8890</xdr:rowOff>
    </xdr:to>
    <xdr:pic>
      <xdr:nvPicPr>
        <xdr:cNvPr id="26632" name="图片 4" descr="王涛"/>
        <xdr:cNvPicPr>
          <a:picLocks noChangeAspect="1"/>
        </xdr:cNvPicPr>
      </xdr:nvPicPr>
      <xdr:blipFill>
        <a:blip r:embed="rId1"/>
        <a:srcRect l="12985" t="12651" r="17647" b="6932"/>
        <a:stretch>
          <a:fillRect/>
        </a:stretch>
      </xdr:blipFill>
      <xdr:spPr>
        <a:xfrm>
          <a:off x="2003425" y="9148445"/>
          <a:ext cx="431165" cy="321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648970</xdr:colOff>
      <xdr:row>31</xdr:row>
      <xdr:rowOff>33020</xdr:rowOff>
    </xdr:from>
    <xdr:to>
      <xdr:col>15</xdr:col>
      <xdr:colOff>473075</xdr:colOff>
      <xdr:row>32</xdr:row>
      <xdr:rowOff>60325</xdr:rowOff>
    </xdr:to>
    <xdr:pic>
      <xdr:nvPicPr>
        <xdr:cNvPr id="26633" name="图片 6" descr="彭学理"/>
        <xdr:cNvPicPr>
          <a:picLocks noChangeAspect="1"/>
        </xdr:cNvPicPr>
      </xdr:nvPicPr>
      <xdr:blipFill>
        <a:blip r:embed="rId2"/>
        <a:srcRect l="5678" t="3651" r="7222" b="9479"/>
        <a:stretch>
          <a:fillRect/>
        </a:stretch>
      </xdr:blipFill>
      <xdr:spPr>
        <a:xfrm>
          <a:off x="10981690" y="9113520"/>
          <a:ext cx="687070" cy="408305"/>
        </a:xfrm>
        <a:prstGeom prst="rect">
          <a:avLst/>
        </a:prstGeom>
        <a:noFill/>
        <a:ln w="9525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447040</xdr:colOff>
          <xdr:row>30</xdr:row>
          <xdr:rowOff>266065</xdr:rowOff>
        </xdr:from>
        <xdr:to>
          <xdr:col>9</xdr:col>
          <xdr:colOff>548640</xdr:colOff>
          <xdr:row>31</xdr:row>
          <xdr:rowOff>372110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6301740" y="9067165"/>
              <a:ext cx="631190" cy="38544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O2" sqref="O2"/>
    </sheetView>
  </sheetViews>
  <sheetFormatPr defaultColWidth="9.14285714285714" defaultRowHeight="12.75"/>
  <cols>
    <col min="1" max="2" width="11.7142857142857"/>
    <col min="3" max="3" width="21.7142857142857"/>
    <col min="4" max="4" width="18.7142857142857"/>
    <col min="5" max="5" width="21.7142857142857"/>
    <col min="6" max="6" width="11.7142857142857"/>
    <col min="7" max="7" width="13.7142857142857"/>
    <col min="8" max="9" width="11.7142857142857"/>
  </cols>
  <sheetData>
    <row r="1" ht="40" customHeight="1" spans="1:9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ht="13.5" spans="1:9">
      <c r="A2" s="53" t="s">
        <v>1</v>
      </c>
      <c r="B2" s="53" t="s">
        <v>2</v>
      </c>
      <c r="C2" s="53" t="s">
        <v>3</v>
      </c>
      <c r="D2" s="53" t="s">
        <v>4</v>
      </c>
      <c r="E2" s="53" t="s">
        <v>5</v>
      </c>
      <c r="F2" s="53" t="s">
        <v>6</v>
      </c>
      <c r="G2" s="53" t="s">
        <v>7</v>
      </c>
      <c r="H2" s="53" t="s">
        <v>8</v>
      </c>
      <c r="I2" s="53" t="s">
        <v>9</v>
      </c>
    </row>
    <row r="3" ht="13.5" spans="1:9">
      <c r="A3" s="53" t="s">
        <v>10</v>
      </c>
      <c r="B3" s="53">
        <v>1</v>
      </c>
      <c r="C3" s="53" t="s">
        <v>11</v>
      </c>
      <c r="D3" s="53" t="s">
        <v>12</v>
      </c>
      <c r="E3" s="53" t="s">
        <v>13</v>
      </c>
      <c r="F3" s="53" t="s">
        <v>14</v>
      </c>
      <c r="G3" s="53">
        <v>1569</v>
      </c>
      <c r="H3" s="53" t="s">
        <v>15</v>
      </c>
      <c r="I3" s="53" t="s">
        <v>11</v>
      </c>
    </row>
    <row r="4" ht="13.5" spans="1:9">
      <c r="A4" s="53"/>
      <c r="B4" s="53">
        <v>2</v>
      </c>
      <c r="C4" s="53" t="s">
        <v>11</v>
      </c>
      <c r="D4" s="53" t="s">
        <v>16</v>
      </c>
      <c r="E4" s="53" t="s">
        <v>17</v>
      </c>
      <c r="F4" s="53" t="s">
        <v>14</v>
      </c>
      <c r="G4" s="53">
        <v>108</v>
      </c>
      <c r="H4" s="53" t="s">
        <v>18</v>
      </c>
      <c r="I4" s="53" t="s">
        <v>11</v>
      </c>
    </row>
    <row r="5" ht="13.5" spans="1:9">
      <c r="A5" s="53"/>
      <c r="B5" s="53">
        <v>3</v>
      </c>
      <c r="C5" s="53" t="s">
        <v>11</v>
      </c>
      <c r="D5" s="53" t="s">
        <v>16</v>
      </c>
      <c r="E5" s="53" t="s">
        <v>19</v>
      </c>
      <c r="F5" s="53" t="s">
        <v>14</v>
      </c>
      <c r="G5" s="53">
        <v>762</v>
      </c>
      <c r="H5" s="53" t="s">
        <v>18</v>
      </c>
      <c r="I5" s="53" t="s">
        <v>11</v>
      </c>
    </row>
    <row r="6" ht="13.5" spans="1:9">
      <c r="A6" s="53"/>
      <c r="B6" s="53">
        <v>4</v>
      </c>
      <c r="C6" s="53" t="s">
        <v>11</v>
      </c>
      <c r="D6" s="53" t="s">
        <v>20</v>
      </c>
      <c r="E6" s="53" t="s">
        <v>21</v>
      </c>
      <c r="F6" s="53" t="s">
        <v>14</v>
      </c>
      <c r="G6" s="53">
        <v>359</v>
      </c>
      <c r="H6" s="53" t="s">
        <v>22</v>
      </c>
      <c r="I6" s="53" t="s">
        <v>11</v>
      </c>
    </row>
    <row r="7" ht="13.5" spans="1:9">
      <c r="A7" s="53"/>
      <c r="B7" s="53">
        <v>5</v>
      </c>
      <c r="C7" s="53" t="s">
        <v>23</v>
      </c>
      <c r="D7" s="53" t="s">
        <v>24</v>
      </c>
      <c r="E7" s="53" t="s">
        <v>25</v>
      </c>
      <c r="F7" s="53" t="s">
        <v>26</v>
      </c>
      <c r="G7" s="53">
        <v>2</v>
      </c>
      <c r="H7" s="53" t="s">
        <v>11</v>
      </c>
      <c r="I7" s="53" t="s">
        <v>11</v>
      </c>
    </row>
    <row r="8" ht="13.5" spans="1:9">
      <c r="A8" s="53"/>
      <c r="B8" s="53">
        <v>6</v>
      </c>
      <c r="C8" s="53" t="s">
        <v>27</v>
      </c>
      <c r="D8" s="53" t="s">
        <v>24</v>
      </c>
      <c r="E8" s="53" t="s">
        <v>25</v>
      </c>
      <c r="F8" s="53" t="s">
        <v>26</v>
      </c>
      <c r="G8" s="53">
        <v>6</v>
      </c>
      <c r="H8" s="53" t="s">
        <v>28</v>
      </c>
      <c r="I8" s="53" t="s">
        <v>11</v>
      </c>
    </row>
    <row r="9" ht="13.5" spans="1:9">
      <c r="A9" s="53"/>
      <c r="B9" s="53">
        <v>7</v>
      </c>
      <c r="C9" s="53" t="s">
        <v>29</v>
      </c>
      <c r="D9" s="53" t="s">
        <v>24</v>
      </c>
      <c r="E9" s="53" t="s">
        <v>25</v>
      </c>
      <c r="F9" s="53" t="s">
        <v>26</v>
      </c>
      <c r="G9" s="53">
        <v>1</v>
      </c>
      <c r="H9" s="53" t="s">
        <v>11</v>
      </c>
      <c r="I9" s="53" t="s">
        <v>11</v>
      </c>
    </row>
    <row r="10" ht="13.5" spans="1:9">
      <c r="A10" s="53"/>
      <c r="B10" s="53">
        <v>8</v>
      </c>
      <c r="C10" s="53" t="s">
        <v>29</v>
      </c>
      <c r="D10" s="53" t="s">
        <v>24</v>
      </c>
      <c r="E10" s="53" t="s">
        <v>25</v>
      </c>
      <c r="F10" s="53" t="s">
        <v>26</v>
      </c>
      <c r="G10" s="53">
        <v>1</v>
      </c>
      <c r="H10" s="53" t="s">
        <v>28</v>
      </c>
      <c r="I10" s="53" t="s">
        <v>11</v>
      </c>
    </row>
    <row r="11" ht="13.5" spans="1:9">
      <c r="A11" s="53"/>
      <c r="B11" s="53">
        <v>9</v>
      </c>
      <c r="C11" s="53" t="s">
        <v>11</v>
      </c>
      <c r="D11" s="53" t="s">
        <v>30</v>
      </c>
      <c r="E11" s="53" t="s">
        <v>11</v>
      </c>
      <c r="F11" s="53" t="s">
        <v>26</v>
      </c>
      <c r="G11" s="53">
        <v>44</v>
      </c>
      <c r="H11" s="53" t="s">
        <v>11</v>
      </c>
      <c r="I11" s="53" t="s">
        <v>11</v>
      </c>
    </row>
    <row r="12" ht="13.5" spans="1:9">
      <c r="A12" s="53"/>
      <c r="B12" s="53">
        <v>10</v>
      </c>
      <c r="C12" s="53" t="s">
        <v>31</v>
      </c>
      <c r="D12" s="53" t="s">
        <v>32</v>
      </c>
      <c r="E12" s="53" t="s">
        <v>33</v>
      </c>
      <c r="F12" s="53" t="s">
        <v>34</v>
      </c>
      <c r="G12" s="53">
        <v>24</v>
      </c>
      <c r="H12" s="53" t="s">
        <v>28</v>
      </c>
      <c r="I12" s="53" t="s">
        <v>11</v>
      </c>
    </row>
    <row r="13" ht="13.5" spans="1:9">
      <c r="A13" s="53"/>
      <c r="B13" s="53">
        <v>11</v>
      </c>
      <c r="C13" s="53" t="s">
        <v>31</v>
      </c>
      <c r="D13" s="53" t="s">
        <v>32</v>
      </c>
      <c r="E13" s="53" t="s">
        <v>35</v>
      </c>
      <c r="F13" s="53" t="s">
        <v>34</v>
      </c>
      <c r="G13" s="53">
        <v>12</v>
      </c>
      <c r="H13" s="53" t="s">
        <v>28</v>
      </c>
      <c r="I13" s="53" t="s">
        <v>11</v>
      </c>
    </row>
    <row r="14" ht="13.5" spans="1:9">
      <c r="A14" s="53"/>
      <c r="B14" s="53">
        <v>12</v>
      </c>
      <c r="C14" s="53" t="s">
        <v>31</v>
      </c>
      <c r="D14" s="53" t="s">
        <v>32</v>
      </c>
      <c r="E14" s="53" t="s">
        <v>36</v>
      </c>
      <c r="F14" s="53" t="s">
        <v>34</v>
      </c>
      <c r="G14" s="53">
        <v>4</v>
      </c>
      <c r="H14" s="53" t="s">
        <v>28</v>
      </c>
      <c r="I14" s="53" t="s">
        <v>11</v>
      </c>
    </row>
    <row r="15" ht="13.5" spans="1:9">
      <c r="A15" s="53"/>
      <c r="B15" s="53">
        <v>13</v>
      </c>
      <c r="C15" s="53" t="s">
        <v>37</v>
      </c>
      <c r="D15" s="53" t="s">
        <v>38</v>
      </c>
      <c r="E15" s="53" t="s">
        <v>39</v>
      </c>
      <c r="F15" s="53" t="s">
        <v>34</v>
      </c>
      <c r="G15" s="53">
        <v>1</v>
      </c>
      <c r="H15" s="53" t="s">
        <v>28</v>
      </c>
      <c r="I15" s="53" t="s">
        <v>11</v>
      </c>
    </row>
    <row r="16" ht="13.5" spans="1:9">
      <c r="A16" s="53"/>
      <c r="B16" s="53">
        <v>14</v>
      </c>
      <c r="C16" s="53" t="s">
        <v>40</v>
      </c>
      <c r="D16" s="53" t="s">
        <v>41</v>
      </c>
      <c r="E16" s="53" t="s">
        <v>33</v>
      </c>
      <c r="F16" s="53" t="s">
        <v>34</v>
      </c>
      <c r="G16" s="53">
        <v>1</v>
      </c>
      <c r="H16" s="53" t="s">
        <v>28</v>
      </c>
      <c r="I16" s="53" t="s">
        <v>11</v>
      </c>
    </row>
  </sheetData>
  <mergeCells count="2">
    <mergeCell ref="A1:I1"/>
    <mergeCell ref="A3:A16"/>
  </mergeCells>
  <pageMargins left="0.75" right="0.75" top="1" bottom="1" header="0.5" footer="0.5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4"/>
  <sheetViews>
    <sheetView tabSelected="1" zoomScale="130" zoomScaleNormal="130" topLeftCell="A18" workbookViewId="0">
      <selection activeCell="D11" sqref="D11"/>
    </sheetView>
  </sheetViews>
  <sheetFormatPr defaultColWidth="9.14285714285714" defaultRowHeight="12.75"/>
  <cols>
    <col min="1" max="1" width="4.85714285714286" customWidth="1"/>
    <col min="2" max="2" width="24.7142857142857" customWidth="1"/>
    <col min="3" max="3" width="19.9904761904762" customWidth="1"/>
    <col min="4" max="4" width="4.62857142857143" customWidth="1"/>
    <col min="5" max="5" width="10.9714285714286" style="5" customWidth="1"/>
    <col min="6" max="6" width="10.9714285714286" customWidth="1"/>
    <col min="7" max="8" width="5.83809523809524" customWidth="1"/>
    <col min="9" max="9" width="7.94285714285714" customWidth="1"/>
    <col min="10" max="10" width="10" customWidth="1"/>
    <col min="11" max="11" width="11.4285714285714" customWidth="1"/>
    <col min="12" max="12" width="12.5047619047619" customWidth="1"/>
    <col min="13" max="13" width="11.8761904761905" customWidth="1"/>
    <col min="14" max="14" width="13.4095238095238" customWidth="1"/>
    <col min="15" max="15" width="12.9428571428571" customWidth="1"/>
    <col min="16" max="16" width="10.447619047619" customWidth="1"/>
    <col min="17" max="17" width="19.6190476190476" customWidth="1"/>
  </cols>
  <sheetData>
    <row r="1" ht="31" customHeight="1" spans="1:17">
      <c r="A1" s="6" t="s">
        <v>42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1" ht="24" customHeight="1" spans="1:17">
      <c r="A2" s="7" t="s">
        <v>43</v>
      </c>
      <c r="B2" s="7"/>
      <c r="C2" s="7"/>
      <c r="D2" s="7"/>
      <c r="E2" s="7"/>
      <c r="F2" s="7"/>
      <c r="G2" s="7"/>
      <c r="H2" s="7"/>
      <c r="I2" s="7"/>
      <c r="J2" s="7"/>
      <c r="K2" s="7"/>
      <c r="L2" s="38"/>
      <c r="M2" s="38"/>
      <c r="N2" s="38"/>
      <c r="O2" s="39" t="s">
        <v>44</v>
      </c>
      <c r="P2" s="40" t="s">
        <v>45</v>
      </c>
      <c r="Q2" s="42"/>
    </row>
    <row r="3" ht="22" customHeight="1" spans="1:17">
      <c r="A3" s="8" t="s">
        <v>2</v>
      </c>
      <c r="B3" s="9" t="s">
        <v>4</v>
      </c>
      <c r="C3" s="9" t="s">
        <v>46</v>
      </c>
      <c r="D3" s="10" t="s">
        <v>6</v>
      </c>
      <c r="E3" s="11" t="s">
        <v>7</v>
      </c>
      <c r="F3" s="11"/>
      <c r="G3" s="11"/>
      <c r="H3" s="11"/>
      <c r="I3" s="11"/>
      <c r="J3" s="11" t="s">
        <v>47</v>
      </c>
      <c r="K3" s="11"/>
      <c r="L3" s="11"/>
      <c r="M3" s="11"/>
      <c r="N3" s="11"/>
      <c r="O3" s="11"/>
      <c r="P3" s="11"/>
      <c r="Q3" s="44" t="s">
        <v>48</v>
      </c>
    </row>
    <row r="4" ht="44" customHeight="1" spans="1:17">
      <c r="A4" s="12"/>
      <c r="B4" s="13"/>
      <c r="C4" s="13"/>
      <c r="D4" s="14"/>
      <c r="E4" s="14" t="s">
        <v>49</v>
      </c>
      <c r="F4" s="14" t="s">
        <v>50</v>
      </c>
      <c r="G4" s="14" t="s">
        <v>51</v>
      </c>
      <c r="H4" s="14" t="s">
        <v>52</v>
      </c>
      <c r="I4" s="14" t="s">
        <v>53</v>
      </c>
      <c r="J4" s="14" t="s">
        <v>54</v>
      </c>
      <c r="K4" s="14" t="s">
        <v>55</v>
      </c>
      <c r="L4" s="14" t="s">
        <v>56</v>
      </c>
      <c r="M4" s="14" t="s">
        <v>57</v>
      </c>
      <c r="N4" s="14" t="s">
        <v>58</v>
      </c>
      <c r="O4" s="14" t="s">
        <v>59</v>
      </c>
      <c r="P4" s="14" t="s">
        <v>60</v>
      </c>
      <c r="Q4" s="45"/>
    </row>
    <row r="5" s="2" customFormat="1" ht="22" customHeight="1" spans="1:17">
      <c r="A5" s="12">
        <v>1</v>
      </c>
      <c r="B5" s="15" t="s">
        <v>20</v>
      </c>
      <c r="C5" s="16" t="s">
        <v>21</v>
      </c>
      <c r="D5" s="13" t="s">
        <v>61</v>
      </c>
      <c r="E5" s="17">
        <v>2123.742</v>
      </c>
      <c r="F5" s="13"/>
      <c r="G5" s="13"/>
      <c r="H5" s="13"/>
      <c r="I5" s="13"/>
      <c r="J5" s="41">
        <f>1.135*0.712*E5</f>
        <v>1716.23838504</v>
      </c>
      <c r="K5" s="41"/>
      <c r="L5" s="41"/>
      <c r="M5" s="41"/>
      <c r="N5" s="41">
        <f>1.132*0.1*E5</f>
        <v>240.4075944</v>
      </c>
      <c r="O5" s="41">
        <f>(1.132*0.612-0.2223)*E5</f>
        <v>999.186631128</v>
      </c>
      <c r="P5" s="41">
        <f>J5-M5</f>
        <v>1716.23838504</v>
      </c>
      <c r="Q5" s="45"/>
    </row>
    <row r="6" s="2" customFormat="1" ht="22" customHeight="1" spans="1:17">
      <c r="A6" s="12">
        <v>2</v>
      </c>
      <c r="B6" s="15" t="s">
        <v>20</v>
      </c>
      <c r="C6" s="16" t="s">
        <v>13</v>
      </c>
      <c r="D6" s="13" t="s">
        <v>61</v>
      </c>
      <c r="E6" s="17">
        <v>794.077</v>
      </c>
      <c r="F6" s="13"/>
      <c r="G6" s="13"/>
      <c r="H6" s="13"/>
      <c r="I6" s="13"/>
      <c r="J6" s="41">
        <f>0.926*0.506*E6</f>
        <v>372.069542812</v>
      </c>
      <c r="K6" s="41"/>
      <c r="L6" s="41"/>
      <c r="M6" s="41"/>
      <c r="N6" s="41">
        <f>0.926*0.1*E6</f>
        <v>73.5315302</v>
      </c>
      <c r="O6" s="41">
        <f>(0.926*0.406-0.0835)*E6</f>
        <v>232.232583112</v>
      </c>
      <c r="P6" s="41">
        <f t="shared" ref="P5:P8" si="0">J6-M6</f>
        <v>372.069542812</v>
      </c>
      <c r="Q6" s="45"/>
    </row>
    <row r="7" s="2" customFormat="1" ht="22" customHeight="1" spans="1:17">
      <c r="A7" s="12">
        <v>3</v>
      </c>
      <c r="B7" s="15" t="s">
        <v>20</v>
      </c>
      <c r="C7" s="16" t="s">
        <v>19</v>
      </c>
      <c r="D7" s="13" t="s">
        <v>61</v>
      </c>
      <c r="E7" s="18">
        <v>74.958</v>
      </c>
      <c r="F7" s="13"/>
      <c r="G7" s="18"/>
      <c r="H7" s="18"/>
      <c r="I7" s="18"/>
      <c r="J7" s="41">
        <f>0.819*0.399*E7</f>
        <v>24.494850198</v>
      </c>
      <c r="K7" s="41"/>
      <c r="L7" s="41"/>
      <c r="M7" s="41"/>
      <c r="N7" s="41">
        <f>0.819*0.1*E7</f>
        <v>6.1390602</v>
      </c>
      <c r="O7" s="41">
        <f>(0.819*0.299-0.0835)*E7</f>
        <v>12.096796998</v>
      </c>
      <c r="P7" s="41">
        <f t="shared" si="0"/>
        <v>24.494850198</v>
      </c>
      <c r="Q7" s="46"/>
    </row>
    <row r="8" s="3" customFormat="1" ht="22" customHeight="1" spans="1:17">
      <c r="A8" s="12">
        <v>4</v>
      </c>
      <c r="B8" s="15" t="s">
        <v>20</v>
      </c>
      <c r="C8" s="16" t="s">
        <v>62</v>
      </c>
      <c r="D8" s="13" t="s">
        <v>61</v>
      </c>
      <c r="E8" s="19">
        <v>37.5</v>
      </c>
      <c r="F8" s="13"/>
      <c r="G8" s="13"/>
      <c r="H8" s="13"/>
      <c r="I8" s="13"/>
      <c r="J8" s="41">
        <f>0.508*0.287*E8</f>
        <v>5.46735</v>
      </c>
      <c r="K8" s="41"/>
      <c r="L8" s="41"/>
      <c r="M8" s="41"/>
      <c r="N8" s="41">
        <f>0.508*0.1*E8</f>
        <v>1.905</v>
      </c>
      <c r="O8" s="41">
        <f>(0.508*0.187-0.0092)*E8</f>
        <v>3.21735</v>
      </c>
      <c r="P8" s="41">
        <f t="shared" si="0"/>
        <v>5.46735</v>
      </c>
      <c r="Q8" s="46" t="s">
        <v>63</v>
      </c>
    </row>
    <row r="9" s="2" customFormat="1" ht="22" customHeight="1" spans="1:17">
      <c r="A9" s="12">
        <v>5</v>
      </c>
      <c r="B9" s="20" t="s">
        <v>64</v>
      </c>
      <c r="C9" s="13" t="s">
        <v>62</v>
      </c>
      <c r="D9" s="13" t="s">
        <v>26</v>
      </c>
      <c r="E9" s="19">
        <v>20</v>
      </c>
      <c r="F9" s="21"/>
      <c r="G9" s="21"/>
      <c r="H9" s="21"/>
      <c r="I9" s="13"/>
      <c r="J9" s="41"/>
      <c r="K9" s="41"/>
      <c r="L9" s="41"/>
      <c r="M9" s="41"/>
      <c r="N9" s="41"/>
      <c r="O9" s="41"/>
      <c r="P9" s="41"/>
      <c r="Q9" s="47" t="s">
        <v>65</v>
      </c>
    </row>
    <row r="10" s="2" customFormat="1" ht="22" customHeight="1" spans="1:17">
      <c r="A10" s="12">
        <v>6</v>
      </c>
      <c r="B10" s="13" t="s">
        <v>66</v>
      </c>
      <c r="C10" s="13" t="s">
        <v>67</v>
      </c>
      <c r="D10" s="22" t="s">
        <v>34</v>
      </c>
      <c r="E10" s="13">
        <v>3</v>
      </c>
      <c r="F10" s="21"/>
      <c r="G10" s="21"/>
      <c r="H10" s="21"/>
      <c r="I10" s="13"/>
      <c r="J10" s="41"/>
      <c r="K10" s="41"/>
      <c r="L10" s="41"/>
      <c r="M10" s="41"/>
      <c r="N10" s="41"/>
      <c r="O10" s="41"/>
      <c r="P10" s="41"/>
      <c r="Q10" s="45" t="s">
        <v>68</v>
      </c>
    </row>
    <row r="11" s="2" customFormat="1" ht="22" customHeight="1" spans="1:17">
      <c r="A11" s="12">
        <v>7</v>
      </c>
      <c r="B11" s="13" t="s">
        <v>69</v>
      </c>
      <c r="C11" s="13" t="s">
        <v>70</v>
      </c>
      <c r="D11" s="13" t="s">
        <v>26</v>
      </c>
      <c r="E11" s="13">
        <f>E10</f>
        <v>3</v>
      </c>
      <c r="F11" s="13"/>
      <c r="G11" s="13"/>
      <c r="H11" s="13"/>
      <c r="I11" s="13"/>
      <c r="J11" s="41"/>
      <c r="K11" s="41"/>
      <c r="L11" s="41"/>
      <c r="M11" s="41"/>
      <c r="N11" s="41"/>
      <c r="O11" s="41"/>
      <c r="P11" s="41"/>
      <c r="Q11" s="45"/>
    </row>
    <row r="12" ht="22" customHeight="1" spans="1:17">
      <c r="A12" s="12">
        <v>8</v>
      </c>
      <c r="B12" s="23" t="s">
        <v>71</v>
      </c>
      <c r="C12" s="13" t="s">
        <v>19</v>
      </c>
      <c r="D12" s="13" t="s">
        <v>26</v>
      </c>
      <c r="E12" s="13">
        <f>E10</f>
        <v>3</v>
      </c>
      <c r="F12" s="13"/>
      <c r="G12" s="13"/>
      <c r="H12" s="13"/>
      <c r="I12" s="13"/>
      <c r="J12" s="41"/>
      <c r="K12" s="41"/>
      <c r="L12" s="41"/>
      <c r="M12" s="41"/>
      <c r="N12" s="41"/>
      <c r="O12" s="41"/>
      <c r="P12" s="41"/>
      <c r="Q12" s="45"/>
    </row>
    <row r="13" ht="22" customHeight="1" spans="1:17">
      <c r="A13" s="12">
        <v>9</v>
      </c>
      <c r="B13" s="13" t="s">
        <v>66</v>
      </c>
      <c r="C13" s="13" t="s">
        <v>72</v>
      </c>
      <c r="D13" s="22" t="s">
        <v>34</v>
      </c>
      <c r="E13" s="13">
        <v>41</v>
      </c>
      <c r="F13" s="13"/>
      <c r="G13" s="13"/>
      <c r="H13" s="13"/>
      <c r="I13" s="13"/>
      <c r="J13" s="41"/>
      <c r="K13" s="41"/>
      <c r="L13" s="41"/>
      <c r="M13" s="41"/>
      <c r="N13" s="41"/>
      <c r="O13" s="41"/>
      <c r="P13" s="41"/>
      <c r="Q13" s="45" t="s">
        <v>68</v>
      </c>
    </row>
    <row r="14" s="4" customFormat="1" ht="22" customHeight="1" spans="1:17">
      <c r="A14" s="12">
        <v>10</v>
      </c>
      <c r="B14" s="13" t="s">
        <v>69</v>
      </c>
      <c r="C14" s="13" t="s">
        <v>73</v>
      </c>
      <c r="D14" s="13" t="s">
        <v>26</v>
      </c>
      <c r="E14" s="13">
        <f>E13</f>
        <v>41</v>
      </c>
      <c r="F14" s="13"/>
      <c r="G14" s="13"/>
      <c r="H14" s="13"/>
      <c r="I14" s="13"/>
      <c r="J14" s="41"/>
      <c r="K14" s="41"/>
      <c r="L14" s="41"/>
      <c r="M14" s="41"/>
      <c r="N14" s="41"/>
      <c r="O14" s="41"/>
      <c r="P14" s="41"/>
      <c r="Q14" s="45"/>
    </row>
    <row r="15" ht="22" customHeight="1" spans="1:17">
      <c r="A15" s="12">
        <v>11</v>
      </c>
      <c r="B15" s="23" t="s">
        <v>71</v>
      </c>
      <c r="C15" s="13" t="s">
        <v>13</v>
      </c>
      <c r="D15" s="13" t="s">
        <v>26</v>
      </c>
      <c r="E15" s="13">
        <f>E13</f>
        <v>41</v>
      </c>
      <c r="F15" s="13"/>
      <c r="G15" s="13"/>
      <c r="H15" s="13"/>
      <c r="I15" s="13"/>
      <c r="J15" s="41"/>
      <c r="K15" s="41"/>
      <c r="L15" s="41"/>
      <c r="M15" s="41"/>
      <c r="N15" s="41"/>
      <c r="O15" s="41"/>
      <c r="P15" s="41"/>
      <c r="Q15" s="45"/>
    </row>
    <row r="16" ht="22" customHeight="1" spans="1:17">
      <c r="A16" s="12">
        <v>12</v>
      </c>
      <c r="B16" s="13" t="s">
        <v>66</v>
      </c>
      <c r="C16" s="13" t="s">
        <v>74</v>
      </c>
      <c r="D16" s="22" t="s">
        <v>34</v>
      </c>
      <c r="E16" s="13">
        <v>16</v>
      </c>
      <c r="F16" s="13"/>
      <c r="G16" s="13"/>
      <c r="H16" s="13"/>
      <c r="I16" s="13"/>
      <c r="J16" s="41"/>
      <c r="K16" s="41"/>
      <c r="L16" s="41"/>
      <c r="M16" s="41"/>
      <c r="N16" s="41"/>
      <c r="O16" s="41"/>
      <c r="P16" s="41"/>
      <c r="Q16" s="45" t="s">
        <v>68</v>
      </c>
    </row>
    <row r="17" s="4" customFormat="1" ht="22" customHeight="1" spans="1:17">
      <c r="A17" s="12">
        <v>13</v>
      </c>
      <c r="B17" s="13" t="s">
        <v>69</v>
      </c>
      <c r="C17" s="13" t="s">
        <v>75</v>
      </c>
      <c r="D17" s="13" t="s">
        <v>26</v>
      </c>
      <c r="E17" s="13">
        <f t="shared" ref="E17:E22" si="1">E16</f>
        <v>16</v>
      </c>
      <c r="F17" s="13"/>
      <c r="G17" s="13"/>
      <c r="H17" s="13"/>
      <c r="I17" s="19"/>
      <c r="J17" s="13"/>
      <c r="K17" s="13"/>
      <c r="L17" s="13"/>
      <c r="M17" s="13"/>
      <c r="N17" s="13"/>
      <c r="O17" s="13"/>
      <c r="P17" s="13"/>
      <c r="Q17" s="45"/>
    </row>
    <row r="18" ht="22" customHeight="1" spans="1:17">
      <c r="A18" s="12">
        <v>14</v>
      </c>
      <c r="B18" s="23" t="s">
        <v>71</v>
      </c>
      <c r="C18" s="13" t="s">
        <v>21</v>
      </c>
      <c r="D18" s="13" t="s">
        <v>26</v>
      </c>
      <c r="E18" s="13">
        <f>E16</f>
        <v>16</v>
      </c>
      <c r="F18" s="13"/>
      <c r="G18" s="13"/>
      <c r="H18" s="13"/>
      <c r="I18" s="19"/>
      <c r="J18" s="13"/>
      <c r="K18" s="13"/>
      <c r="L18" s="13"/>
      <c r="M18" s="13"/>
      <c r="N18" s="13"/>
      <c r="O18" s="13"/>
      <c r="P18" s="13"/>
      <c r="Q18" s="45"/>
    </row>
    <row r="19" ht="22" customHeight="1" spans="1:17">
      <c r="A19" s="12">
        <v>15</v>
      </c>
      <c r="B19" s="23" t="s">
        <v>41</v>
      </c>
      <c r="C19" s="13" t="s">
        <v>33</v>
      </c>
      <c r="D19" s="13" t="s">
        <v>34</v>
      </c>
      <c r="E19" s="13">
        <v>3</v>
      </c>
      <c r="F19" s="13"/>
      <c r="G19" s="13"/>
      <c r="H19" s="19"/>
      <c r="I19" s="19"/>
      <c r="J19" s="22"/>
      <c r="K19" s="22"/>
      <c r="L19" s="22"/>
      <c r="M19" s="41"/>
      <c r="N19" s="41"/>
      <c r="O19" s="41"/>
      <c r="P19" s="41"/>
      <c r="Q19" s="48" t="s">
        <v>76</v>
      </c>
    </row>
    <row r="20" ht="22" customHeight="1" spans="1:17">
      <c r="A20" s="12">
        <v>16</v>
      </c>
      <c r="B20" s="23" t="s">
        <v>77</v>
      </c>
      <c r="C20" s="13" t="s">
        <v>78</v>
      </c>
      <c r="D20" s="13" t="s">
        <v>26</v>
      </c>
      <c r="E20" s="13">
        <f t="shared" si="1"/>
        <v>3</v>
      </c>
      <c r="F20" s="13"/>
      <c r="G20" s="13"/>
      <c r="H20" s="19"/>
      <c r="I20" s="13"/>
      <c r="J20" s="13"/>
      <c r="K20" s="13"/>
      <c r="L20" s="13"/>
      <c r="M20" s="13"/>
      <c r="N20" s="13"/>
      <c r="O20" s="13"/>
      <c r="P20" s="13"/>
      <c r="Q20" s="48"/>
    </row>
    <row r="21" ht="22" customHeight="1" spans="1:17">
      <c r="A21" s="12">
        <v>17</v>
      </c>
      <c r="B21" s="22" t="s">
        <v>38</v>
      </c>
      <c r="C21" s="22" t="s">
        <v>39</v>
      </c>
      <c r="D21" s="22" t="s">
        <v>34</v>
      </c>
      <c r="E21" s="22">
        <v>3</v>
      </c>
      <c r="F21" s="22"/>
      <c r="G21" s="22"/>
      <c r="H21" s="19"/>
      <c r="I21" s="19"/>
      <c r="J21" s="19"/>
      <c r="K21" s="19"/>
      <c r="L21" s="19"/>
      <c r="M21" s="19"/>
      <c r="N21" s="19"/>
      <c r="O21" s="19"/>
      <c r="P21" s="19"/>
      <c r="Q21" s="45" t="s">
        <v>79</v>
      </c>
    </row>
    <row r="22" ht="22" customHeight="1" spans="1:17">
      <c r="A22" s="12">
        <v>18</v>
      </c>
      <c r="B22" s="22" t="s">
        <v>80</v>
      </c>
      <c r="C22" s="13" t="s">
        <v>70</v>
      </c>
      <c r="D22" s="13" t="s">
        <v>26</v>
      </c>
      <c r="E22" s="13">
        <f t="shared" si="1"/>
        <v>3</v>
      </c>
      <c r="F22" s="13"/>
      <c r="G22" s="13"/>
      <c r="H22" s="13"/>
      <c r="I22" s="13"/>
      <c r="J22" s="13"/>
      <c r="K22" s="41"/>
      <c r="L22" s="41"/>
      <c r="M22" s="41"/>
      <c r="N22" s="41"/>
      <c r="O22" s="41"/>
      <c r="P22" s="41"/>
      <c r="Q22" s="46"/>
    </row>
    <row r="23" ht="22" customHeight="1" spans="1:17">
      <c r="A23" s="12">
        <v>19</v>
      </c>
      <c r="B23" s="15" t="s">
        <v>81</v>
      </c>
      <c r="C23" s="16" t="s">
        <v>82</v>
      </c>
      <c r="D23" s="13" t="s">
        <v>26</v>
      </c>
      <c r="E23" s="19">
        <v>20</v>
      </c>
      <c r="F23" s="19"/>
      <c r="G23" s="19">
        <f>2*E23</f>
        <v>40</v>
      </c>
      <c r="H23" s="13">
        <f>E23</f>
        <v>20</v>
      </c>
      <c r="I23" s="22"/>
      <c r="J23" s="13"/>
      <c r="K23" s="13"/>
      <c r="L23" s="13"/>
      <c r="M23" s="13"/>
      <c r="N23" s="13"/>
      <c r="O23" s="13"/>
      <c r="P23" s="13"/>
      <c r="Q23" s="46"/>
    </row>
    <row r="24" ht="22" customHeight="1" spans="1:17">
      <c r="A24" s="12">
        <v>20</v>
      </c>
      <c r="B24" s="15" t="s">
        <v>81</v>
      </c>
      <c r="C24" s="16" t="s">
        <v>83</v>
      </c>
      <c r="D24" s="13" t="s">
        <v>26</v>
      </c>
      <c r="E24" s="19">
        <v>3</v>
      </c>
      <c r="F24" s="19"/>
      <c r="G24" s="19">
        <f>2*E24</f>
        <v>6</v>
      </c>
      <c r="H24" s="13">
        <f>E24</f>
        <v>3</v>
      </c>
      <c r="I24" s="13"/>
      <c r="J24" s="19"/>
      <c r="K24" s="19"/>
      <c r="L24" s="19"/>
      <c r="M24" s="19"/>
      <c r="N24" s="19"/>
      <c r="O24" s="19"/>
      <c r="P24" s="19"/>
      <c r="Q24" s="45"/>
    </row>
    <row r="25" ht="22" customHeight="1" spans="1:17">
      <c r="A25" s="12">
        <v>21</v>
      </c>
      <c r="B25" s="15" t="s">
        <v>81</v>
      </c>
      <c r="C25" s="16" t="s">
        <v>84</v>
      </c>
      <c r="D25" s="13" t="s">
        <v>26</v>
      </c>
      <c r="E25" s="19">
        <v>2</v>
      </c>
      <c r="F25" s="19"/>
      <c r="G25" s="19">
        <f>2*E25</f>
        <v>4</v>
      </c>
      <c r="H25" s="13">
        <f>E25</f>
        <v>2</v>
      </c>
      <c r="I25" s="19"/>
      <c r="J25" s="19"/>
      <c r="K25" s="19"/>
      <c r="L25" s="19"/>
      <c r="M25" s="19"/>
      <c r="N25" s="19"/>
      <c r="O25" s="19"/>
      <c r="P25" s="19"/>
      <c r="Q25" s="46"/>
    </row>
    <row r="26" ht="22" customHeight="1" spans="1:17">
      <c r="A26" s="12">
        <v>22</v>
      </c>
      <c r="B26" s="15" t="s">
        <v>85</v>
      </c>
      <c r="C26" s="16" t="s">
        <v>86</v>
      </c>
      <c r="D26" s="13" t="s">
        <v>26</v>
      </c>
      <c r="E26" s="19">
        <v>19</v>
      </c>
      <c r="F26" s="19"/>
      <c r="G26" s="19">
        <f>2*E26</f>
        <v>38</v>
      </c>
      <c r="H26" s="13">
        <f>2*E26</f>
        <v>38</v>
      </c>
      <c r="I26" s="19"/>
      <c r="J26" s="19"/>
      <c r="K26" s="19"/>
      <c r="L26" s="19"/>
      <c r="M26" s="19"/>
      <c r="N26" s="19"/>
      <c r="O26" s="19"/>
      <c r="P26" s="19"/>
      <c r="Q26" s="46"/>
    </row>
    <row r="27" ht="22" customHeight="1" spans="1:17">
      <c r="A27" s="12">
        <v>23</v>
      </c>
      <c r="B27" s="15" t="s">
        <v>87</v>
      </c>
      <c r="C27" s="16" t="s">
        <v>88</v>
      </c>
      <c r="D27" s="13" t="s">
        <v>26</v>
      </c>
      <c r="E27" s="19">
        <v>2</v>
      </c>
      <c r="F27" s="19"/>
      <c r="G27" s="19">
        <f>2*E27</f>
        <v>4</v>
      </c>
      <c r="H27" s="13">
        <f>2*E27</f>
        <v>4</v>
      </c>
      <c r="I27" s="19"/>
      <c r="J27" s="19"/>
      <c r="K27" s="19"/>
      <c r="L27" s="19"/>
      <c r="M27" s="19"/>
      <c r="N27" s="19"/>
      <c r="O27" s="19"/>
      <c r="P27" s="19"/>
      <c r="Q27" s="46"/>
    </row>
    <row r="28" ht="22" customHeight="1" spans="1:17">
      <c r="A28" s="12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46"/>
    </row>
    <row r="29" ht="22" customHeight="1" spans="1:17">
      <c r="A29" s="12"/>
      <c r="B29" s="23"/>
      <c r="C29" s="13"/>
      <c r="D29" s="13"/>
      <c r="E29" s="13"/>
      <c r="F29" s="13"/>
      <c r="G29" s="13"/>
      <c r="H29" s="13"/>
      <c r="I29" s="13"/>
      <c r="J29" s="19"/>
      <c r="K29" s="19"/>
      <c r="L29" s="19"/>
      <c r="M29" s="19"/>
      <c r="N29" s="19"/>
      <c r="O29" s="19"/>
      <c r="P29" s="19"/>
      <c r="Q29" s="45"/>
    </row>
    <row r="30" ht="22" customHeight="1" spans="1:17">
      <c r="A30" s="12"/>
      <c r="B30" s="23"/>
      <c r="C30" s="13"/>
      <c r="D30" s="13"/>
      <c r="E30" s="13"/>
      <c r="F30" s="13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45"/>
    </row>
    <row r="31" ht="22" customHeight="1" spans="1:17">
      <c r="A31" s="24" t="s">
        <v>89</v>
      </c>
      <c r="B31" s="25"/>
      <c r="C31" s="26"/>
      <c r="D31" s="27"/>
      <c r="E31" s="26"/>
      <c r="F31" s="26"/>
      <c r="G31" s="26">
        <f>SUM(G5:G30)</f>
        <v>92</v>
      </c>
      <c r="H31" s="26">
        <f>SUM(H5:H30)</f>
        <v>67</v>
      </c>
      <c r="I31" s="26"/>
      <c r="J31" s="27">
        <f t="shared" ref="I31:P31" si="2">SUM(J5:J30)</f>
        <v>2118.27012805</v>
      </c>
      <c r="K31" s="27"/>
      <c r="L31" s="27"/>
      <c r="M31" s="27"/>
      <c r="N31" s="27">
        <f t="shared" si="2"/>
        <v>321.9831848</v>
      </c>
      <c r="O31" s="27">
        <f t="shared" si="2"/>
        <v>1246.733361238</v>
      </c>
      <c r="P31" s="27">
        <f t="shared" si="2"/>
        <v>2118.27012805</v>
      </c>
      <c r="Q31" s="49"/>
    </row>
    <row r="32" ht="30" customHeight="1" spans="1:16">
      <c r="A32" s="28"/>
      <c r="B32" s="29" t="s">
        <v>90</v>
      </c>
      <c r="C32" s="30"/>
      <c r="I32" s="42" t="s">
        <v>91</v>
      </c>
      <c r="L32" s="30"/>
      <c r="M32" s="30"/>
      <c r="N32" s="42"/>
      <c r="O32" s="43" t="s">
        <v>92</v>
      </c>
      <c r="P32" s="28"/>
    </row>
    <row r="33" ht="39" customHeight="1" spans="1:17">
      <c r="A33" s="31"/>
      <c r="B33" s="31"/>
      <c r="C33" s="31"/>
      <c r="D33" s="31"/>
      <c r="E33" s="32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</row>
    <row r="35" hidden="1"/>
    <row r="36" ht="13.5" hidden="1" spans="2:17">
      <c r="B36" s="13" t="s">
        <v>66</v>
      </c>
      <c r="C36" s="13" t="s">
        <v>67</v>
      </c>
      <c r="D36" s="33" t="s">
        <v>34</v>
      </c>
      <c r="E36" s="13"/>
      <c r="F36" s="13">
        <f>14*5</f>
        <v>70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45" t="s">
        <v>93</v>
      </c>
    </row>
    <row r="37" hidden="1" spans="2:17">
      <c r="B37" s="13" t="s">
        <v>69</v>
      </c>
      <c r="C37" s="13" t="s">
        <v>94</v>
      </c>
      <c r="D37" s="13" t="s">
        <v>26</v>
      </c>
      <c r="E37" s="13"/>
      <c r="F37" s="13">
        <f>F36</f>
        <v>70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48"/>
    </row>
    <row r="38" hidden="1" spans="2:17">
      <c r="B38" s="23" t="s">
        <v>71</v>
      </c>
      <c r="C38" s="13" t="s">
        <v>95</v>
      </c>
      <c r="D38" s="13" t="s">
        <v>26</v>
      </c>
      <c r="E38" s="13"/>
      <c r="F38" s="13">
        <f>F36</f>
        <v>70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50"/>
    </row>
    <row r="39" hidden="1" spans="2:17">
      <c r="B39" s="35" t="s">
        <v>96</v>
      </c>
      <c r="C39" s="13" t="s">
        <v>95</v>
      </c>
      <c r="D39" s="13" t="s">
        <v>26</v>
      </c>
      <c r="E39" s="36"/>
      <c r="F39" s="36">
        <f>F36</f>
        <v>70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51"/>
    </row>
    <row r="40" hidden="1" spans="2:17">
      <c r="B40" s="35" t="s">
        <v>97</v>
      </c>
      <c r="C40" s="13" t="s">
        <v>95</v>
      </c>
      <c r="D40" s="13" t="s">
        <v>26</v>
      </c>
      <c r="E40" s="36"/>
      <c r="F40" s="36">
        <f>F36*3</f>
        <v>210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51"/>
    </row>
    <row r="41" hidden="1"/>
    <row r="42" hidden="1"/>
    <row r="43" hidden="1"/>
    <row r="44" hidden="1"/>
    <row r="45" hidden="1" spans="2:6">
      <c r="B45" s="23" t="s">
        <v>98</v>
      </c>
      <c r="C45" s="16" t="s">
        <v>17</v>
      </c>
      <c r="D45" s="13"/>
      <c r="E45" s="13"/>
      <c r="F45" s="13">
        <f>14*10</f>
        <v>140</v>
      </c>
    </row>
    <row r="46" hidden="1" spans="2:6">
      <c r="B46" s="23" t="s">
        <v>98</v>
      </c>
      <c r="C46" s="16" t="s">
        <v>99</v>
      </c>
      <c r="D46" s="13"/>
      <c r="E46" s="13"/>
      <c r="F46" s="13">
        <f>14*15</f>
        <v>210</v>
      </c>
    </row>
    <row r="47" hidden="1" spans="2:6">
      <c r="B47" s="23" t="s">
        <v>100</v>
      </c>
      <c r="C47" s="16" t="s">
        <v>101</v>
      </c>
      <c r="D47" s="13"/>
      <c r="E47" s="13"/>
      <c r="F47" s="13">
        <f>14*22</f>
        <v>308</v>
      </c>
    </row>
    <row r="48" hidden="1" spans="2:6">
      <c r="B48" s="23" t="s">
        <v>100</v>
      </c>
      <c r="C48" s="16" t="s">
        <v>102</v>
      </c>
      <c r="D48" s="13"/>
      <c r="E48" s="13"/>
      <c r="F48" s="13">
        <f>14*25</f>
        <v>350</v>
      </c>
    </row>
    <row r="49" hidden="1" spans="2:6">
      <c r="B49" s="23" t="s">
        <v>100</v>
      </c>
      <c r="C49" s="16" t="s">
        <v>103</v>
      </c>
      <c r="D49" s="13"/>
      <c r="E49" s="13"/>
      <c r="F49" s="13">
        <f>14*25</f>
        <v>350</v>
      </c>
    </row>
    <row r="50" hidden="1" spans="2:6">
      <c r="B50" s="15" t="s">
        <v>104</v>
      </c>
      <c r="C50" s="16" t="s">
        <v>101</v>
      </c>
      <c r="D50" s="37"/>
      <c r="E50" s="37"/>
      <c r="F50" s="13">
        <f>14*50</f>
        <v>700</v>
      </c>
    </row>
    <row r="51" hidden="1" spans="2:6">
      <c r="B51" s="15" t="s">
        <v>104</v>
      </c>
      <c r="C51" s="16" t="s">
        <v>102</v>
      </c>
      <c r="D51" s="37"/>
      <c r="E51" s="37"/>
      <c r="F51" s="13">
        <f>14*60</f>
        <v>840</v>
      </c>
    </row>
    <row r="52" hidden="1" spans="2:6">
      <c r="B52" s="15" t="s">
        <v>104</v>
      </c>
      <c r="C52" s="16" t="s">
        <v>103</v>
      </c>
      <c r="D52" s="37"/>
      <c r="E52" s="37"/>
      <c r="F52" s="13">
        <f>14*80</f>
        <v>1120</v>
      </c>
    </row>
    <row r="53" hidden="1" spans="2:6">
      <c r="B53" s="15" t="s">
        <v>104</v>
      </c>
      <c r="C53" s="16" t="s">
        <v>105</v>
      </c>
      <c r="D53" s="13"/>
      <c r="E53" s="13"/>
      <c r="F53" s="13">
        <f>14*90</f>
        <v>1260</v>
      </c>
    </row>
    <row r="54" hidden="1"/>
  </sheetData>
  <mergeCells count="12">
    <mergeCell ref="A1:Q1"/>
    <mergeCell ref="A2:K2"/>
    <mergeCell ref="P2:Q2"/>
    <mergeCell ref="E3:I3"/>
    <mergeCell ref="J3:P3"/>
    <mergeCell ref="A31:B31"/>
    <mergeCell ref="J33:O33"/>
    <mergeCell ref="A3:A4"/>
    <mergeCell ref="B3:B4"/>
    <mergeCell ref="C3:C4"/>
    <mergeCell ref="D3:D4"/>
    <mergeCell ref="Q3:Q4"/>
  </mergeCells>
  <printOptions horizontalCentered="1" verticalCentered="1"/>
  <pageMargins left="0.786805555555556" right="0.393055555555556" top="0.786805555555556" bottom="0.393055555555556" header="0.5" footer="0.5"/>
  <pageSetup paperSize="8" orientation="landscape" horizontalDpi="600"/>
  <headerFooter/>
  <drawing r:id="rId1"/>
  <legacyDrawing r:id="rId2"/>
  <oleObjects>
    <mc:AlternateContent xmlns:mc="http://schemas.openxmlformats.org/markup-compatibility/2006">
      <mc:Choice Requires="x14">
        <oleObject shapeId="1025" progId="AutoCAD.Drawing.19" r:id="rId3">
          <objectPr defaultSize="0" r:id="rId4">
            <anchor moveWithCells="1" sizeWithCells="1">
              <from>
                <xdr:col>8</xdr:col>
                <xdr:colOff>447040</xdr:colOff>
                <xdr:row>30</xdr:row>
                <xdr:rowOff>266065</xdr:rowOff>
              </from>
              <to>
                <xdr:col>9</xdr:col>
                <xdr:colOff>548640</xdr:colOff>
                <xdr:row>31</xdr:row>
                <xdr:rowOff>372110</xdr:rowOff>
              </to>
            </anchor>
          </objectPr>
        </oleObject>
      </mc:Choice>
      <mc:Fallback>
        <oleObject shapeId="1025" progId="AutoCAD.Drawing.1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单页材料表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雪衣紫瞳</cp:lastModifiedBy>
  <dcterms:created xsi:type="dcterms:W3CDTF">2020-06-21T03:26:00Z</dcterms:created>
  <dcterms:modified xsi:type="dcterms:W3CDTF">2021-07-26T08:54:37Z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3C838FCF92BF48358558505B640B8531</vt:lpwstr>
  </property>
</Properties>
</file>